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310" activeTab="0"/>
  </bookViews>
  <sheets>
    <sheet name="Chart1" sheetId="1" r:id="rId1"/>
    <sheet name="Litter Details" sheetId="2" r:id="rId2"/>
  </sheets>
  <definedNames>
    <definedName name="_xlnm.Print_Area" localSheetId="1">'Litter Details'!$Z$41:$AE$52</definedName>
    <definedName name="TABLE" localSheetId="1">'Litter Details'!$E$5:$E$5</definedName>
    <definedName name="TABLE_2" localSheetId="1">'Litter Details'!$E$6:$E$6</definedName>
    <definedName name="TABLE_3" localSheetId="1">'Litter Details'!$E$7:$E$7</definedName>
    <definedName name="TABLE_4" localSheetId="1">'Litter Details'!$E$15:$E$15</definedName>
    <definedName name="TABLE_5" localSheetId="1">'Litter Details'!$E$16:$E$16</definedName>
    <definedName name="TABLE_6" localSheetId="1">'Litter Details'!$E$18:$E$18</definedName>
    <definedName name="TABLE_7" localSheetId="1">'Litter Details'!$E$17:$E$17</definedName>
  </definedNames>
  <calcPr fullCalcOnLoad="1"/>
</workbook>
</file>

<file path=xl/sharedStrings.xml><?xml version="1.0" encoding="utf-8"?>
<sst xmlns="http://schemas.openxmlformats.org/spreadsheetml/2006/main" count="142" uniqueCount="105">
  <si>
    <t>Turbo Retrievers</t>
  </si>
  <si>
    <t>Litter Tracking Report</t>
  </si>
  <si>
    <t>AKC Registration Number:</t>
  </si>
  <si>
    <t>Breeding Dates:</t>
  </si>
  <si>
    <t>Whelping Date:</t>
  </si>
  <si>
    <t>Puppies:</t>
  </si>
  <si>
    <t>Quantitiy of Males</t>
  </si>
  <si>
    <t>Quantitiy of Females</t>
  </si>
  <si>
    <t>Puppy # (by order of birth)</t>
  </si>
  <si>
    <t>Puppy Marker</t>
  </si>
  <si>
    <t>SEX</t>
  </si>
  <si>
    <t>F</t>
  </si>
  <si>
    <t>M</t>
  </si>
  <si>
    <t>Color</t>
  </si>
  <si>
    <t>Weight of Puppies (pounds)</t>
  </si>
  <si>
    <t>Yellow-F</t>
  </si>
  <si>
    <t>Black-F</t>
  </si>
  <si>
    <t>Pink-F</t>
  </si>
  <si>
    <t>Lavndr-M</t>
  </si>
  <si>
    <t>Pink-M</t>
  </si>
  <si>
    <t>Lavndr-F</t>
  </si>
  <si>
    <t>Yellow-M</t>
  </si>
  <si>
    <t>Black-M</t>
  </si>
  <si>
    <t>Old Puppy Marker</t>
  </si>
  <si>
    <t>Comments @ 3.5 Weeks</t>
  </si>
  <si>
    <t>Comments @ 6 Weeks</t>
  </si>
  <si>
    <t>Head</t>
  </si>
  <si>
    <t>Chest</t>
  </si>
  <si>
    <t>Legs</t>
  </si>
  <si>
    <t>Dew Claws Removed</t>
  </si>
  <si>
    <t>Teeth</t>
  </si>
  <si>
    <t>Stature</t>
  </si>
  <si>
    <t>Coat</t>
  </si>
  <si>
    <t>Observations/Destinguishing Characteristics</t>
  </si>
  <si>
    <t xml:space="preserve">Sire: </t>
  </si>
  <si>
    <t>Red-F</t>
  </si>
  <si>
    <t>Dam:</t>
  </si>
  <si>
    <t>Collar Color</t>
  </si>
  <si>
    <t>Dominance Level</t>
  </si>
  <si>
    <t>Retrieving Capability</t>
  </si>
  <si>
    <t>Fright Response</t>
  </si>
  <si>
    <t>Puppy Owners</t>
  </si>
  <si>
    <t>Dark Golden</t>
  </si>
  <si>
    <t>SR55819601</t>
  </si>
  <si>
    <t>Hip clearance:</t>
  </si>
  <si>
    <t>OFA GR-103254G25F-VPI</t>
  </si>
  <si>
    <t>Eye clearance:</t>
  </si>
  <si>
    <t>CERF GR-351739-2012--35</t>
  </si>
  <si>
    <t>Heart clearance:</t>
  </si>
  <si>
    <t>OFA GR-CA20713/30F/C-VPI</t>
  </si>
  <si>
    <t>Elbow clearance:</t>
  </si>
  <si>
    <t>OFA GR-EL24384F-VPI</t>
  </si>
  <si>
    <t>Thyroid clearance:</t>
  </si>
  <si>
    <t>OFA Normal/GR-TH2169/33F-VPI</t>
  </si>
  <si>
    <t>prcd-PRA status:</t>
  </si>
  <si>
    <t>Clear (Optigen By Parentage)</t>
  </si>
  <si>
    <t>PRA1 status:</t>
  </si>
  <si>
    <t>Clear (Optigen #11-7376)</t>
  </si>
  <si>
    <t>Ichthyosis status:</t>
  </si>
  <si>
    <t>Purple-F</t>
  </si>
  <si>
    <t>Worming Dosage Calculation</t>
  </si>
  <si>
    <t>ML Wormer</t>
  </si>
  <si>
    <t>Sharlie</t>
  </si>
  <si>
    <t>First Worming</t>
  </si>
  <si>
    <t>Solid Food</t>
  </si>
  <si>
    <t xml:space="preserve">Second Worming </t>
  </si>
  <si>
    <t>Micro Chips</t>
  </si>
  <si>
    <t>FC Topbrass No Time To Paws</t>
  </si>
  <si>
    <t>HRCH Turbo Steam'n Twilight Dragon ** MH CDX WCX CCA VCX</t>
  </si>
  <si>
    <t>Dark Red Golden</t>
  </si>
  <si>
    <t>Orange-F</t>
  </si>
  <si>
    <t>Blue-M</t>
  </si>
  <si>
    <t>Brown-M</t>
  </si>
  <si>
    <t>Green-M</t>
  </si>
  <si>
    <t>Notable Features/ Personality</t>
  </si>
  <si>
    <t>Sm Wh Spot</t>
  </si>
  <si>
    <t>Tiny Wh Spot</t>
  </si>
  <si>
    <t>Slight Wh Toes on Left Rear</t>
  </si>
  <si>
    <t>Ichthyosis Status</t>
  </si>
  <si>
    <t>Clear</t>
  </si>
  <si>
    <t>DHPP Puppy #1</t>
  </si>
  <si>
    <t>Corrona Puppy #1</t>
  </si>
  <si>
    <t>Dark Golden/Red Smooth</t>
  </si>
  <si>
    <t>Dark Golden/Smooth</t>
  </si>
  <si>
    <t>Lightest Girl/Dark Golden/Smooth</t>
  </si>
  <si>
    <t>Dark Golden Smooth</t>
  </si>
  <si>
    <t>Lighter Dark Golden/Slightly Wavy</t>
  </si>
  <si>
    <t>1M</t>
  </si>
  <si>
    <t>2M</t>
  </si>
  <si>
    <t>3M</t>
  </si>
  <si>
    <t>4M</t>
  </si>
  <si>
    <t>1F</t>
  </si>
  <si>
    <t>2F</t>
  </si>
  <si>
    <t>3F</t>
  </si>
  <si>
    <t>5F</t>
  </si>
  <si>
    <t>4F</t>
  </si>
  <si>
    <t>A week behind in development but may be the prize of the litter/Not yet liking the water</t>
  </si>
  <si>
    <t>Timid/ Overwhelmed</t>
  </si>
  <si>
    <t>Pink keeps coming up when asking who is that!</t>
  </si>
  <si>
    <t>This may be the best structured girl in the litter.  She is in the mix everywhere</t>
  </si>
  <si>
    <t>Very active, while very calm.  Vet pick/Potentially Best Girl</t>
  </si>
  <si>
    <t>Purple has really come on strong in the last week and is a good swimmer and likes the duck/wing</t>
  </si>
  <si>
    <t>Smaller Head/Brighter Look</t>
  </si>
  <si>
    <t>Affectionate- Likes being Held</t>
  </si>
  <si>
    <t>Carrier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</si>
</sst>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 quotePrefix="1">
      <alignment horizontal="left" wrapText="1"/>
    </xf>
    <xf numFmtId="0" fontId="0" fillId="0" borderId="1" xfId="0" applyBorder="1" applyAlignment="1" quotePrefix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right" wrapText="1"/>
    </xf>
    <xf numFmtId="0" fontId="2" fillId="0" borderId="0" xfId="0" applyFont="1" applyAlignment="1" quotePrefix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Sharlie's Second Litter (by Flash)
Puppy Weight Tracking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8725"/>
          <c:w val="0.9602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'Litter Details'!$R$32</c:f>
              <c:strCache>
                <c:ptCount val="1"/>
                <c:pt idx="0">
                  <c:v>Yellow-F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Details'!$W$31:$AI$31</c:f>
              <c:strCache>
                <c:ptCount val="13"/>
                <c:pt idx="0">
                  <c:v>41705</c:v>
                </c:pt>
                <c:pt idx="1">
                  <c:v>41707</c:v>
                </c:pt>
                <c:pt idx="2">
                  <c:v>41708</c:v>
                </c:pt>
                <c:pt idx="3">
                  <c:v>41710</c:v>
                </c:pt>
                <c:pt idx="4">
                  <c:v>41715</c:v>
                </c:pt>
                <c:pt idx="5">
                  <c:v>41718</c:v>
                </c:pt>
                <c:pt idx="6">
                  <c:v>41721</c:v>
                </c:pt>
                <c:pt idx="7">
                  <c:v>41724</c:v>
                </c:pt>
                <c:pt idx="8">
                  <c:v>41728</c:v>
                </c:pt>
                <c:pt idx="9">
                  <c:v>41736</c:v>
                </c:pt>
                <c:pt idx="10">
                  <c:v>41743</c:v>
                </c:pt>
                <c:pt idx="11">
                  <c:v>41746</c:v>
                </c:pt>
                <c:pt idx="12">
                  <c:v>41749</c:v>
                </c:pt>
              </c:strCache>
            </c:strRef>
          </c:cat>
          <c:val>
            <c:numRef>
              <c:f>'Litter Details'!$W$32:$AI$32</c:f>
              <c:numCache>
                <c:ptCount val="13"/>
                <c:pt idx="0">
                  <c:v>0.5234375</c:v>
                </c:pt>
                <c:pt idx="1">
                  <c:v>0.5859375</c:v>
                </c:pt>
                <c:pt idx="2">
                  <c:v>0.6484375</c:v>
                </c:pt>
                <c:pt idx="3">
                  <c:v>0.765625</c:v>
                </c:pt>
                <c:pt idx="4">
                  <c:v>1.265625</c:v>
                </c:pt>
                <c:pt idx="5">
                  <c:v>1.7265625</c:v>
                </c:pt>
                <c:pt idx="6">
                  <c:v>2.03125</c:v>
                </c:pt>
                <c:pt idx="7">
                  <c:v>2.5</c:v>
                </c:pt>
                <c:pt idx="8">
                  <c:v>2.8125</c:v>
                </c:pt>
                <c:pt idx="9">
                  <c:v>3.625</c:v>
                </c:pt>
                <c:pt idx="10">
                  <c:v>4.6875</c:v>
                </c:pt>
                <c:pt idx="11">
                  <c:v>5.0625</c:v>
                </c:pt>
                <c:pt idx="12">
                  <c:v>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'Litter Details'!$R$33</c:f>
              <c:strCache>
                <c:ptCount val="1"/>
                <c:pt idx="0">
                  <c:v>Pink-F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Details'!$W$31:$AI$31</c:f>
              <c:strCache>
                <c:ptCount val="13"/>
                <c:pt idx="0">
                  <c:v>41705</c:v>
                </c:pt>
                <c:pt idx="1">
                  <c:v>41707</c:v>
                </c:pt>
                <c:pt idx="2">
                  <c:v>41708</c:v>
                </c:pt>
                <c:pt idx="3">
                  <c:v>41710</c:v>
                </c:pt>
                <c:pt idx="4">
                  <c:v>41715</c:v>
                </c:pt>
                <c:pt idx="5">
                  <c:v>41718</c:v>
                </c:pt>
                <c:pt idx="6">
                  <c:v>41721</c:v>
                </c:pt>
                <c:pt idx="7">
                  <c:v>41724</c:v>
                </c:pt>
                <c:pt idx="8">
                  <c:v>41728</c:v>
                </c:pt>
                <c:pt idx="9">
                  <c:v>41736</c:v>
                </c:pt>
                <c:pt idx="10">
                  <c:v>41743</c:v>
                </c:pt>
                <c:pt idx="11">
                  <c:v>41746</c:v>
                </c:pt>
                <c:pt idx="12">
                  <c:v>41749</c:v>
                </c:pt>
              </c:strCache>
            </c:strRef>
          </c:cat>
          <c:val>
            <c:numRef>
              <c:f>'Litter Details'!$W$33:$AI$33</c:f>
              <c:numCache>
                <c:ptCount val="13"/>
                <c:pt idx="0">
                  <c:v>0.75</c:v>
                </c:pt>
                <c:pt idx="1">
                  <c:v>0.828125</c:v>
                </c:pt>
                <c:pt idx="2">
                  <c:v>0.921875</c:v>
                </c:pt>
                <c:pt idx="3">
                  <c:v>1.1171875</c:v>
                </c:pt>
                <c:pt idx="4">
                  <c:v>1.671875</c:v>
                </c:pt>
                <c:pt idx="5">
                  <c:v>2.1484375</c:v>
                </c:pt>
                <c:pt idx="6">
                  <c:v>2.5</c:v>
                </c:pt>
                <c:pt idx="7">
                  <c:v>3</c:v>
                </c:pt>
                <c:pt idx="8">
                  <c:v>3.4375</c:v>
                </c:pt>
                <c:pt idx="9">
                  <c:v>5.25</c:v>
                </c:pt>
                <c:pt idx="10">
                  <c:v>6.8125</c:v>
                </c:pt>
                <c:pt idx="11">
                  <c:v>7.5625</c:v>
                </c:pt>
                <c:pt idx="12">
                  <c:v>8.625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'Litter Details'!$R$34</c:f>
              <c:strCache>
                <c:ptCount val="1"/>
                <c:pt idx="0">
                  <c:v>Red-F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Details'!$W$31:$AI$31</c:f>
              <c:strCache>
                <c:ptCount val="13"/>
                <c:pt idx="0">
                  <c:v>41705</c:v>
                </c:pt>
                <c:pt idx="1">
                  <c:v>41707</c:v>
                </c:pt>
                <c:pt idx="2">
                  <c:v>41708</c:v>
                </c:pt>
                <c:pt idx="3">
                  <c:v>41710</c:v>
                </c:pt>
                <c:pt idx="4">
                  <c:v>41715</c:v>
                </c:pt>
                <c:pt idx="5">
                  <c:v>41718</c:v>
                </c:pt>
                <c:pt idx="6">
                  <c:v>41721</c:v>
                </c:pt>
                <c:pt idx="7">
                  <c:v>41724</c:v>
                </c:pt>
                <c:pt idx="8">
                  <c:v>41728</c:v>
                </c:pt>
                <c:pt idx="9">
                  <c:v>41736</c:v>
                </c:pt>
                <c:pt idx="10">
                  <c:v>41743</c:v>
                </c:pt>
                <c:pt idx="11">
                  <c:v>41746</c:v>
                </c:pt>
                <c:pt idx="12">
                  <c:v>41749</c:v>
                </c:pt>
              </c:strCache>
            </c:strRef>
          </c:cat>
          <c:val>
            <c:numRef>
              <c:f>'Litter Details'!$W$34:$AI$34</c:f>
              <c:numCache>
                <c:ptCount val="13"/>
                <c:pt idx="0">
                  <c:v>0.8046875</c:v>
                </c:pt>
                <c:pt idx="1">
                  <c:v>0.8828125</c:v>
                </c:pt>
                <c:pt idx="2">
                  <c:v>0.9765625</c:v>
                </c:pt>
                <c:pt idx="3">
                  <c:v>1.1171875</c:v>
                </c:pt>
                <c:pt idx="4">
                  <c:v>1.9609375</c:v>
                </c:pt>
                <c:pt idx="5">
                  <c:v>2.3515625</c:v>
                </c:pt>
                <c:pt idx="6">
                  <c:v>2.6875</c:v>
                </c:pt>
                <c:pt idx="7">
                  <c:v>3.125</c:v>
                </c:pt>
                <c:pt idx="8">
                  <c:v>3.5625</c:v>
                </c:pt>
                <c:pt idx="9">
                  <c:v>5.4375</c:v>
                </c:pt>
                <c:pt idx="10">
                  <c:v>7.3125</c:v>
                </c:pt>
                <c:pt idx="11">
                  <c:v>8.0625</c:v>
                </c:pt>
                <c:pt idx="12">
                  <c:v>8.875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'Litter Details'!$R$35</c:f>
              <c:strCache>
                <c:ptCount val="1"/>
                <c:pt idx="0">
                  <c:v>Orange-F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Details'!$W$31:$AI$31</c:f>
              <c:strCache>
                <c:ptCount val="13"/>
                <c:pt idx="0">
                  <c:v>41705</c:v>
                </c:pt>
                <c:pt idx="1">
                  <c:v>41707</c:v>
                </c:pt>
                <c:pt idx="2">
                  <c:v>41708</c:v>
                </c:pt>
                <c:pt idx="3">
                  <c:v>41710</c:v>
                </c:pt>
                <c:pt idx="4">
                  <c:v>41715</c:v>
                </c:pt>
                <c:pt idx="5">
                  <c:v>41718</c:v>
                </c:pt>
                <c:pt idx="6">
                  <c:v>41721</c:v>
                </c:pt>
                <c:pt idx="7">
                  <c:v>41724</c:v>
                </c:pt>
                <c:pt idx="8">
                  <c:v>41728</c:v>
                </c:pt>
                <c:pt idx="9">
                  <c:v>41736</c:v>
                </c:pt>
                <c:pt idx="10">
                  <c:v>41743</c:v>
                </c:pt>
                <c:pt idx="11">
                  <c:v>41746</c:v>
                </c:pt>
                <c:pt idx="12">
                  <c:v>41749</c:v>
                </c:pt>
              </c:strCache>
            </c:strRef>
          </c:cat>
          <c:val>
            <c:numRef>
              <c:f>'Litter Details'!$W$35:$AI$35</c:f>
              <c:numCache>
                <c:ptCount val="13"/>
                <c:pt idx="0">
                  <c:v>0.8046875</c:v>
                </c:pt>
                <c:pt idx="1">
                  <c:v>0.8828125</c:v>
                </c:pt>
                <c:pt idx="2">
                  <c:v>0.96875</c:v>
                </c:pt>
                <c:pt idx="3">
                  <c:v>1.2421875</c:v>
                </c:pt>
                <c:pt idx="4">
                  <c:v>1.84375</c:v>
                </c:pt>
                <c:pt idx="5">
                  <c:v>2.15625</c:v>
                </c:pt>
                <c:pt idx="6">
                  <c:v>2.5625</c:v>
                </c:pt>
                <c:pt idx="7">
                  <c:v>3</c:v>
                </c:pt>
                <c:pt idx="8">
                  <c:v>3.65625</c:v>
                </c:pt>
                <c:pt idx="9">
                  <c:v>5.59375</c:v>
                </c:pt>
                <c:pt idx="10">
                  <c:v>7.25</c:v>
                </c:pt>
                <c:pt idx="11">
                  <c:v>7.9375</c:v>
                </c:pt>
                <c:pt idx="12">
                  <c:v>9.0625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'Litter Details'!$R$36</c:f>
              <c:strCache>
                <c:ptCount val="1"/>
                <c:pt idx="0">
                  <c:v>Blue-M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Details'!$W$31:$AI$31</c:f>
              <c:strCache>
                <c:ptCount val="13"/>
                <c:pt idx="0">
                  <c:v>41705</c:v>
                </c:pt>
                <c:pt idx="1">
                  <c:v>41707</c:v>
                </c:pt>
                <c:pt idx="2">
                  <c:v>41708</c:v>
                </c:pt>
                <c:pt idx="3">
                  <c:v>41710</c:v>
                </c:pt>
                <c:pt idx="4">
                  <c:v>41715</c:v>
                </c:pt>
                <c:pt idx="5">
                  <c:v>41718</c:v>
                </c:pt>
                <c:pt idx="6">
                  <c:v>41721</c:v>
                </c:pt>
                <c:pt idx="7">
                  <c:v>41724</c:v>
                </c:pt>
                <c:pt idx="8">
                  <c:v>41728</c:v>
                </c:pt>
                <c:pt idx="9">
                  <c:v>41736</c:v>
                </c:pt>
                <c:pt idx="10">
                  <c:v>41743</c:v>
                </c:pt>
                <c:pt idx="11">
                  <c:v>41746</c:v>
                </c:pt>
                <c:pt idx="12">
                  <c:v>41749</c:v>
                </c:pt>
              </c:strCache>
            </c:strRef>
          </c:cat>
          <c:val>
            <c:numRef>
              <c:f>'Litter Details'!$W$36:$AI$36</c:f>
              <c:numCache>
                <c:ptCount val="13"/>
                <c:pt idx="0">
                  <c:v>1.0390625</c:v>
                </c:pt>
                <c:pt idx="1">
                  <c:v>1.0703125</c:v>
                </c:pt>
                <c:pt idx="2">
                  <c:v>1.203125</c:v>
                </c:pt>
                <c:pt idx="3">
                  <c:v>1.34375</c:v>
                </c:pt>
                <c:pt idx="4">
                  <c:v>2.1171875</c:v>
                </c:pt>
                <c:pt idx="5">
                  <c:v>2.65625</c:v>
                </c:pt>
                <c:pt idx="6">
                  <c:v>2.796875</c:v>
                </c:pt>
                <c:pt idx="7">
                  <c:v>3.125</c:v>
                </c:pt>
                <c:pt idx="8">
                  <c:v>3.8125</c:v>
                </c:pt>
                <c:pt idx="9">
                  <c:v>5.96875</c:v>
                </c:pt>
                <c:pt idx="10">
                  <c:v>7.9375</c:v>
                </c:pt>
                <c:pt idx="11">
                  <c:v>8.8125</c:v>
                </c:pt>
                <c:pt idx="12">
                  <c:v>9.8125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'Litter Details'!$R$37</c:f>
              <c:strCache>
                <c:ptCount val="1"/>
                <c:pt idx="0">
                  <c:v>Black-M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Details'!$W$31:$AI$31</c:f>
              <c:strCache>
                <c:ptCount val="13"/>
                <c:pt idx="0">
                  <c:v>41705</c:v>
                </c:pt>
                <c:pt idx="1">
                  <c:v>41707</c:v>
                </c:pt>
                <c:pt idx="2">
                  <c:v>41708</c:v>
                </c:pt>
                <c:pt idx="3">
                  <c:v>41710</c:v>
                </c:pt>
                <c:pt idx="4">
                  <c:v>41715</c:v>
                </c:pt>
                <c:pt idx="5">
                  <c:v>41718</c:v>
                </c:pt>
                <c:pt idx="6">
                  <c:v>41721</c:v>
                </c:pt>
                <c:pt idx="7">
                  <c:v>41724</c:v>
                </c:pt>
                <c:pt idx="8">
                  <c:v>41728</c:v>
                </c:pt>
                <c:pt idx="9">
                  <c:v>41736</c:v>
                </c:pt>
                <c:pt idx="10">
                  <c:v>41743</c:v>
                </c:pt>
                <c:pt idx="11">
                  <c:v>41746</c:v>
                </c:pt>
                <c:pt idx="12">
                  <c:v>41749</c:v>
                </c:pt>
              </c:strCache>
            </c:strRef>
          </c:cat>
          <c:val>
            <c:numRef>
              <c:f>'Litter Details'!$W$37:$AI$37</c:f>
              <c:numCache>
                <c:ptCount val="13"/>
                <c:pt idx="0">
                  <c:v>0.953125</c:v>
                </c:pt>
                <c:pt idx="1">
                  <c:v>1.0515625</c:v>
                </c:pt>
                <c:pt idx="2">
                  <c:v>1.078125</c:v>
                </c:pt>
                <c:pt idx="3">
                  <c:v>1.4296875</c:v>
                </c:pt>
                <c:pt idx="4">
                  <c:v>2.265625</c:v>
                </c:pt>
                <c:pt idx="5">
                  <c:v>2.6875</c:v>
                </c:pt>
                <c:pt idx="6">
                  <c:v>2.9375</c:v>
                </c:pt>
                <c:pt idx="7">
                  <c:v>3.3125</c:v>
                </c:pt>
                <c:pt idx="8">
                  <c:v>4.0625</c:v>
                </c:pt>
                <c:pt idx="9">
                  <c:v>6.03125</c:v>
                </c:pt>
                <c:pt idx="10">
                  <c:v>7.3125</c:v>
                </c:pt>
                <c:pt idx="11">
                  <c:v>8.3125</c:v>
                </c:pt>
                <c:pt idx="12">
                  <c:v>9.375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'Litter Details'!$R$38</c:f>
              <c:strCache>
                <c:ptCount val="1"/>
                <c:pt idx="0">
                  <c:v>Brown-M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Details'!$W$31:$AI$31</c:f>
              <c:strCache>
                <c:ptCount val="13"/>
                <c:pt idx="0">
                  <c:v>41705</c:v>
                </c:pt>
                <c:pt idx="1">
                  <c:v>41707</c:v>
                </c:pt>
                <c:pt idx="2">
                  <c:v>41708</c:v>
                </c:pt>
                <c:pt idx="3">
                  <c:v>41710</c:v>
                </c:pt>
                <c:pt idx="4">
                  <c:v>41715</c:v>
                </c:pt>
                <c:pt idx="5">
                  <c:v>41718</c:v>
                </c:pt>
                <c:pt idx="6">
                  <c:v>41721</c:v>
                </c:pt>
                <c:pt idx="7">
                  <c:v>41724</c:v>
                </c:pt>
                <c:pt idx="8">
                  <c:v>41728</c:v>
                </c:pt>
                <c:pt idx="9">
                  <c:v>41736</c:v>
                </c:pt>
                <c:pt idx="10">
                  <c:v>41743</c:v>
                </c:pt>
                <c:pt idx="11">
                  <c:v>41746</c:v>
                </c:pt>
                <c:pt idx="12">
                  <c:v>41749</c:v>
                </c:pt>
              </c:strCache>
            </c:strRef>
          </c:cat>
          <c:val>
            <c:numRef>
              <c:f>'Litter Details'!$W$38:$AI$38</c:f>
              <c:numCache>
                <c:ptCount val="13"/>
                <c:pt idx="0">
                  <c:v>0.8203125</c:v>
                </c:pt>
                <c:pt idx="1">
                  <c:v>0.875</c:v>
                </c:pt>
                <c:pt idx="2">
                  <c:v>1.03125</c:v>
                </c:pt>
                <c:pt idx="3">
                  <c:v>1.2578125</c:v>
                </c:pt>
                <c:pt idx="4">
                  <c:v>2.046875</c:v>
                </c:pt>
                <c:pt idx="5">
                  <c:v>2.40625</c:v>
                </c:pt>
                <c:pt idx="6">
                  <c:v>2.71875</c:v>
                </c:pt>
                <c:pt idx="7">
                  <c:v>3.1875</c:v>
                </c:pt>
                <c:pt idx="8">
                  <c:v>3.6875</c:v>
                </c:pt>
                <c:pt idx="9">
                  <c:v>5.625</c:v>
                </c:pt>
                <c:pt idx="10">
                  <c:v>7.4375</c:v>
                </c:pt>
                <c:pt idx="11">
                  <c:v>8.625</c:v>
                </c:pt>
                <c:pt idx="12">
                  <c:v>9.5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'Litter Details'!$R$39</c:f>
              <c:strCache>
                <c:ptCount val="1"/>
                <c:pt idx="0">
                  <c:v>Green-M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Details'!$W$31:$AI$31</c:f>
              <c:strCache>
                <c:ptCount val="13"/>
                <c:pt idx="0">
                  <c:v>41705</c:v>
                </c:pt>
                <c:pt idx="1">
                  <c:v>41707</c:v>
                </c:pt>
                <c:pt idx="2">
                  <c:v>41708</c:v>
                </c:pt>
                <c:pt idx="3">
                  <c:v>41710</c:v>
                </c:pt>
                <c:pt idx="4">
                  <c:v>41715</c:v>
                </c:pt>
                <c:pt idx="5">
                  <c:v>41718</c:v>
                </c:pt>
                <c:pt idx="6">
                  <c:v>41721</c:v>
                </c:pt>
                <c:pt idx="7">
                  <c:v>41724</c:v>
                </c:pt>
                <c:pt idx="8">
                  <c:v>41728</c:v>
                </c:pt>
                <c:pt idx="9">
                  <c:v>41736</c:v>
                </c:pt>
                <c:pt idx="10">
                  <c:v>41743</c:v>
                </c:pt>
                <c:pt idx="11">
                  <c:v>41746</c:v>
                </c:pt>
                <c:pt idx="12">
                  <c:v>41749</c:v>
                </c:pt>
              </c:strCache>
            </c:strRef>
          </c:cat>
          <c:val>
            <c:numRef>
              <c:f>'Litter Details'!$W$39:$AI$39</c:f>
              <c:numCache>
                <c:ptCount val="13"/>
                <c:pt idx="0">
                  <c:v>0.921875</c:v>
                </c:pt>
                <c:pt idx="1">
                  <c:v>1.0078125</c:v>
                </c:pt>
                <c:pt idx="2">
                  <c:v>1.1171875</c:v>
                </c:pt>
                <c:pt idx="3">
                  <c:v>1.421875</c:v>
                </c:pt>
                <c:pt idx="4">
                  <c:v>2.234375</c:v>
                </c:pt>
                <c:pt idx="5">
                  <c:v>2.625</c:v>
                </c:pt>
                <c:pt idx="6">
                  <c:v>2.96875</c:v>
                </c:pt>
                <c:pt idx="7">
                  <c:v>3.4375</c:v>
                </c:pt>
                <c:pt idx="8">
                  <c:v>4.21875</c:v>
                </c:pt>
                <c:pt idx="9">
                  <c:v>5.875</c:v>
                </c:pt>
                <c:pt idx="10">
                  <c:v>8.0625</c:v>
                </c:pt>
                <c:pt idx="11">
                  <c:v>8.9375</c:v>
                </c:pt>
                <c:pt idx="12">
                  <c:v>10.125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'Litter Details'!$R$40</c:f>
              <c:strCache>
                <c:ptCount val="1"/>
                <c:pt idx="0">
                  <c:v>Purple-F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'Litter Details'!$W$31:$AI$31</c:f>
              <c:strCache>
                <c:ptCount val="13"/>
                <c:pt idx="0">
                  <c:v>41705</c:v>
                </c:pt>
                <c:pt idx="1">
                  <c:v>41707</c:v>
                </c:pt>
                <c:pt idx="2">
                  <c:v>41708</c:v>
                </c:pt>
                <c:pt idx="3">
                  <c:v>41710</c:v>
                </c:pt>
                <c:pt idx="4">
                  <c:v>41715</c:v>
                </c:pt>
                <c:pt idx="5">
                  <c:v>41718</c:v>
                </c:pt>
                <c:pt idx="6">
                  <c:v>41721</c:v>
                </c:pt>
                <c:pt idx="7">
                  <c:v>41724</c:v>
                </c:pt>
                <c:pt idx="8">
                  <c:v>41728</c:v>
                </c:pt>
                <c:pt idx="9">
                  <c:v>41736</c:v>
                </c:pt>
                <c:pt idx="10">
                  <c:v>41743</c:v>
                </c:pt>
                <c:pt idx="11">
                  <c:v>41746</c:v>
                </c:pt>
                <c:pt idx="12">
                  <c:v>41749</c:v>
                </c:pt>
              </c:strCache>
            </c:strRef>
          </c:cat>
          <c:val>
            <c:numRef>
              <c:f>'Litter Details'!$W$40:$AI$40</c:f>
              <c:numCache>
                <c:ptCount val="13"/>
                <c:pt idx="0">
                  <c:v>0.765625</c:v>
                </c:pt>
                <c:pt idx="1">
                  <c:v>0.8203125</c:v>
                </c:pt>
                <c:pt idx="2">
                  <c:v>0.890625</c:v>
                </c:pt>
                <c:pt idx="3">
                  <c:v>1.0703125</c:v>
                </c:pt>
                <c:pt idx="4">
                  <c:v>1.734375</c:v>
                </c:pt>
                <c:pt idx="5">
                  <c:v>2</c:v>
                </c:pt>
                <c:pt idx="6">
                  <c:v>2.375</c:v>
                </c:pt>
                <c:pt idx="7">
                  <c:v>2.9375</c:v>
                </c:pt>
                <c:pt idx="8">
                  <c:v>3.375</c:v>
                </c:pt>
                <c:pt idx="9">
                  <c:v>4.96875</c:v>
                </c:pt>
                <c:pt idx="10">
                  <c:v>6.4375</c:v>
                </c:pt>
                <c:pt idx="11">
                  <c:v>7.0625</c:v>
                </c:pt>
                <c:pt idx="12">
                  <c:v>7.8125</c:v>
                </c:pt>
              </c:numCache>
            </c:numRef>
          </c:val>
          <c:smooth val="0"/>
        </c:ser>
        <c:marker val="1"/>
        <c:axId val="32327668"/>
        <c:axId val="22513557"/>
      </c:lineChart>
      <c:dateAx>
        <c:axId val="32327668"/>
        <c:scaling>
          <c:orientation val="minMax"/>
          <c:max val="417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22513557"/>
        <c:crossesAt val="0.5"/>
        <c:auto val="0"/>
        <c:noMultiLvlLbl val="0"/>
      </c:dateAx>
      <c:valAx>
        <c:axId val="22513557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27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5"/>
          <c:y val="0.12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56"/>
  <sheetViews>
    <sheetView workbookViewId="0" topLeftCell="O24">
      <selection activeCell="V32" sqref="V32"/>
    </sheetView>
  </sheetViews>
  <sheetFormatPr defaultColWidth="9.140625" defaultRowHeight="12.75"/>
  <cols>
    <col min="2" max="2" width="4.57421875" style="0" customWidth="1"/>
    <col min="3" max="3" width="24.57421875" style="0" customWidth="1"/>
    <col min="4" max="4" width="13.7109375" style="0" customWidth="1"/>
    <col min="5" max="5" width="23.8515625" style="0" customWidth="1"/>
    <col min="6" max="6" width="26.421875" style="0" customWidth="1"/>
    <col min="7" max="7" width="12.00390625" style="0" customWidth="1"/>
    <col min="8" max="8" width="10.00390625" style="0" customWidth="1"/>
    <col min="9" max="9" width="8.57421875" style="0" customWidth="1"/>
    <col min="10" max="10" width="11.57421875" style="0" customWidth="1"/>
    <col min="11" max="11" width="6.00390625" style="0" customWidth="1"/>
    <col min="12" max="12" width="6.7109375" style="0" customWidth="1"/>
    <col min="13" max="13" width="9.8515625" style="0" customWidth="1"/>
    <col min="14" max="14" width="12.28125" style="0" customWidth="1"/>
    <col min="15" max="15" width="23.8515625" style="0" customWidth="1"/>
    <col min="16" max="16" width="4.57421875" style="0" customWidth="1"/>
    <col min="17" max="17" width="8.140625" style="0" hidden="1" customWidth="1"/>
    <col min="18" max="18" width="13.57421875" style="0" customWidth="1"/>
    <col min="19" max="19" width="24.28125" style="0" customWidth="1"/>
    <col min="20" max="20" width="22.57421875" style="0" customWidth="1"/>
    <col min="21" max="22" width="20.8515625" style="0" customWidth="1"/>
    <col min="23" max="23" width="5.7109375" style="0" customWidth="1"/>
    <col min="24" max="25" width="6.57421875" style="0" customWidth="1"/>
    <col min="26" max="26" width="6.8515625" style="0" customWidth="1"/>
    <col min="27" max="27" width="6.28125" style="0" customWidth="1"/>
    <col min="28" max="28" width="5.7109375" style="0" customWidth="1"/>
    <col min="29" max="29" width="6.00390625" style="0" customWidth="1"/>
    <col min="30" max="30" width="5.57421875" style="0" customWidth="1"/>
    <col min="31" max="31" width="5.8515625" style="0" customWidth="1"/>
    <col min="32" max="33" width="7.140625" style="0" customWidth="1"/>
    <col min="34" max="34" width="6.00390625" style="0" customWidth="1"/>
    <col min="35" max="36" width="6.7109375" style="0" customWidth="1"/>
    <col min="37" max="37" width="5.8515625" style="0" customWidth="1"/>
    <col min="38" max="40" width="4.57421875" style="0" customWidth="1"/>
    <col min="41" max="49" width="3.57421875" style="0" customWidth="1"/>
    <col min="50" max="70" width="4.57421875" style="0" customWidth="1"/>
    <col min="71" max="79" width="3.57421875" style="0" customWidth="1"/>
    <col min="80" max="99" width="4.57421875" style="0" customWidth="1"/>
  </cols>
  <sheetData>
    <row r="1" spans="1:2" ht="20.25">
      <c r="A1" s="1" t="s">
        <v>0</v>
      </c>
      <c r="B1" s="1"/>
    </row>
    <row r="2" spans="1:2" ht="20.25">
      <c r="A2" s="1" t="s">
        <v>1</v>
      </c>
      <c r="B2" s="1"/>
    </row>
    <row r="4" spans="1:3" ht="15.75">
      <c r="A4" s="2" t="s">
        <v>34</v>
      </c>
      <c r="B4" s="2"/>
      <c r="C4" t="s">
        <v>67</v>
      </c>
    </row>
    <row r="5" spans="3:5" ht="12.75">
      <c r="C5" t="s">
        <v>2</v>
      </c>
      <c r="E5" s="11"/>
    </row>
    <row r="6" spans="3:5" ht="12.75">
      <c r="C6" s="14" t="s">
        <v>44</v>
      </c>
      <c r="D6" s="14"/>
      <c r="E6" s="15"/>
    </row>
    <row r="7" spans="3:5" ht="12.75">
      <c r="C7" s="14" t="s">
        <v>46</v>
      </c>
      <c r="D7" s="14"/>
      <c r="E7" s="15"/>
    </row>
    <row r="8" spans="3:5" ht="12.75">
      <c r="C8" s="14" t="s">
        <v>50</v>
      </c>
      <c r="D8" s="14"/>
      <c r="E8" s="15"/>
    </row>
    <row r="9" spans="3:5" ht="12.75">
      <c r="C9" s="20" t="s">
        <v>48</v>
      </c>
      <c r="D9" s="14"/>
      <c r="E9" s="15"/>
    </row>
    <row r="10" spans="3:5" ht="12.75">
      <c r="C10" s="14" t="s">
        <v>52</v>
      </c>
      <c r="D10" s="14"/>
      <c r="E10" s="15"/>
    </row>
    <row r="11" spans="3:5" ht="12.75">
      <c r="C11" s="14" t="s">
        <v>54</v>
      </c>
      <c r="D11" s="14"/>
      <c r="E11" s="15"/>
    </row>
    <row r="12" spans="3:5" ht="12.75">
      <c r="C12" s="14" t="s">
        <v>58</v>
      </c>
      <c r="E12" s="15"/>
    </row>
    <row r="14" spans="1:8" ht="15.75" customHeight="1">
      <c r="A14" s="2" t="s">
        <v>36</v>
      </c>
      <c r="B14" s="2"/>
      <c r="C14" s="24" t="s">
        <v>68</v>
      </c>
      <c r="D14" s="25"/>
      <c r="E14" s="25"/>
      <c r="F14" s="25"/>
      <c r="G14" s="25"/>
      <c r="H14" s="25"/>
    </row>
    <row r="15" spans="3:6" ht="12.75">
      <c r="C15" t="s">
        <v>2</v>
      </c>
      <c r="E15" s="13" t="s">
        <v>43</v>
      </c>
      <c r="F15" t="s">
        <v>41</v>
      </c>
    </row>
    <row r="16" spans="3:5" ht="12.75">
      <c r="C16" s="14" t="s">
        <v>44</v>
      </c>
      <c r="D16" s="14"/>
      <c r="E16" s="16" t="s">
        <v>45</v>
      </c>
    </row>
    <row r="17" spans="3:5" ht="12.75">
      <c r="C17" s="14" t="s">
        <v>46</v>
      </c>
      <c r="D17" s="14"/>
      <c r="E17" s="16" t="s">
        <v>47</v>
      </c>
    </row>
    <row r="18" spans="3:5" ht="12.75">
      <c r="C18" s="14" t="s">
        <v>48</v>
      </c>
      <c r="D18" s="14"/>
      <c r="E18" s="16" t="s">
        <v>49</v>
      </c>
    </row>
    <row r="19" spans="3:5" ht="12.75">
      <c r="C19" s="14" t="s">
        <v>50</v>
      </c>
      <c r="D19" s="14"/>
      <c r="E19" s="16" t="s">
        <v>51</v>
      </c>
    </row>
    <row r="20" spans="3:5" ht="12.75">
      <c r="C20" s="14" t="s">
        <v>52</v>
      </c>
      <c r="D20" s="14"/>
      <c r="E20" s="16" t="s">
        <v>53</v>
      </c>
    </row>
    <row r="21" spans="3:5" ht="12.75">
      <c r="C21" s="14" t="s">
        <v>54</v>
      </c>
      <c r="D21" s="14"/>
      <c r="E21" s="16" t="s">
        <v>55</v>
      </c>
    </row>
    <row r="22" spans="3:5" ht="12.75">
      <c r="C22" s="14" t="s">
        <v>56</v>
      </c>
      <c r="D22" s="14"/>
      <c r="E22" s="16" t="s">
        <v>57</v>
      </c>
    </row>
    <row r="23" spans="3:5" ht="12.75">
      <c r="C23" s="14" t="s">
        <v>58</v>
      </c>
      <c r="D23" s="14"/>
      <c r="E23" s="16" t="s">
        <v>57</v>
      </c>
    </row>
    <row r="24" spans="1:4" ht="12.75">
      <c r="A24" t="s">
        <v>3</v>
      </c>
      <c r="D24" s="10">
        <v>41645</v>
      </c>
    </row>
    <row r="25" spans="1:15" ht="12.75">
      <c r="A25" t="s">
        <v>4</v>
      </c>
      <c r="D25" s="3">
        <v>41705</v>
      </c>
      <c r="E25" s="3"/>
      <c r="F25" s="10"/>
      <c r="G25" s="12"/>
      <c r="H25" s="10"/>
      <c r="I25" s="10"/>
      <c r="J25" s="3"/>
      <c r="K25" s="10"/>
      <c r="L25" s="3"/>
      <c r="M25" s="3"/>
      <c r="N25" s="3"/>
      <c r="O25" s="3"/>
    </row>
    <row r="26" spans="1:6" ht="12.75">
      <c r="A26" t="s">
        <v>5</v>
      </c>
      <c r="C26" t="s">
        <v>6</v>
      </c>
      <c r="D26">
        <v>4</v>
      </c>
      <c r="E26" s="23" t="s">
        <v>80</v>
      </c>
      <c r="F26" s="18">
        <v>41750</v>
      </c>
    </row>
    <row r="27" spans="3:6" ht="12.75">
      <c r="C27" t="s">
        <v>7</v>
      </c>
      <c r="D27">
        <v>5</v>
      </c>
      <c r="E27" s="23" t="s">
        <v>81</v>
      </c>
      <c r="F27" s="18">
        <v>41750</v>
      </c>
    </row>
    <row r="28" spans="1:5" ht="12.75">
      <c r="A28" t="s">
        <v>29</v>
      </c>
      <c r="D28" s="10">
        <v>41739</v>
      </c>
      <c r="E28" s="19"/>
    </row>
    <row r="29" spans="1:6" ht="12.75">
      <c r="A29" t="s">
        <v>63</v>
      </c>
      <c r="C29" s="10">
        <v>41719</v>
      </c>
      <c r="D29" s="10"/>
      <c r="E29" s="19" t="s">
        <v>65</v>
      </c>
      <c r="F29" s="18">
        <v>41743</v>
      </c>
    </row>
    <row r="30" spans="1:167" ht="12.75">
      <c r="A30" s="4" t="s">
        <v>64</v>
      </c>
      <c r="B30" s="4"/>
      <c r="C30" s="22">
        <v>41721</v>
      </c>
      <c r="D30" s="17"/>
      <c r="E30" s="19" t="s">
        <v>66</v>
      </c>
      <c r="F30" s="18">
        <v>41750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t="s">
        <v>14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4" ht="50.25" customHeight="1">
      <c r="A31" s="6" t="s">
        <v>8</v>
      </c>
      <c r="B31" s="6" t="s">
        <v>10</v>
      </c>
      <c r="C31" s="6" t="s">
        <v>33</v>
      </c>
      <c r="D31" s="6" t="s">
        <v>37</v>
      </c>
      <c r="E31" s="6" t="s">
        <v>24</v>
      </c>
      <c r="F31" s="6" t="s">
        <v>25</v>
      </c>
      <c r="G31" s="6" t="s">
        <v>74</v>
      </c>
      <c r="H31" s="6" t="s">
        <v>26</v>
      </c>
      <c r="I31" s="6" t="s">
        <v>27</v>
      </c>
      <c r="J31" s="6" t="s">
        <v>28</v>
      </c>
      <c r="K31" s="6" t="s">
        <v>30</v>
      </c>
      <c r="L31" s="6" t="s">
        <v>31</v>
      </c>
      <c r="M31" s="6" t="s">
        <v>78</v>
      </c>
      <c r="N31" s="6" t="s">
        <v>13</v>
      </c>
      <c r="O31" s="6" t="s">
        <v>32</v>
      </c>
      <c r="P31" s="6" t="s">
        <v>10</v>
      </c>
      <c r="Q31" s="6" t="s">
        <v>23</v>
      </c>
      <c r="R31" s="6" t="s">
        <v>9</v>
      </c>
      <c r="S31" s="6" t="s">
        <v>38</v>
      </c>
      <c r="T31" s="6" t="s">
        <v>39</v>
      </c>
      <c r="U31" s="6" t="s">
        <v>40</v>
      </c>
      <c r="V31" s="6" t="str">
        <f>R31</f>
        <v>Puppy Marker</v>
      </c>
      <c r="W31" s="7">
        <v>41705</v>
      </c>
      <c r="X31" s="7">
        <v>41707</v>
      </c>
      <c r="Y31" s="7">
        <v>41708</v>
      </c>
      <c r="Z31" s="7">
        <v>41710</v>
      </c>
      <c r="AA31" s="7">
        <v>41715</v>
      </c>
      <c r="AB31" s="7">
        <v>41718</v>
      </c>
      <c r="AC31" s="7">
        <v>41721</v>
      </c>
      <c r="AD31" s="7">
        <v>41724</v>
      </c>
      <c r="AE31" s="7">
        <v>41728</v>
      </c>
      <c r="AF31" s="7">
        <v>41736</v>
      </c>
      <c r="AG31" s="7">
        <v>41743</v>
      </c>
      <c r="AH31" s="7">
        <v>41746</v>
      </c>
      <c r="AI31" s="7">
        <v>41749</v>
      </c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</row>
    <row r="32" spans="1:164" ht="51">
      <c r="A32" s="8">
        <v>1</v>
      </c>
      <c r="B32" s="8" t="s">
        <v>11</v>
      </c>
      <c r="C32" s="8" t="s">
        <v>69</v>
      </c>
      <c r="D32" s="21" t="s">
        <v>15</v>
      </c>
      <c r="E32" s="6"/>
      <c r="F32" s="6" t="s">
        <v>96</v>
      </c>
      <c r="G32" s="6" t="s">
        <v>97</v>
      </c>
      <c r="H32" s="6"/>
      <c r="I32" s="6" t="s">
        <v>75</v>
      </c>
      <c r="J32" s="6"/>
      <c r="K32" s="6"/>
      <c r="L32" s="6"/>
      <c r="M32" s="6" t="s">
        <v>104</v>
      </c>
      <c r="N32" s="8" t="str">
        <f>D32</f>
        <v>Yellow-F</v>
      </c>
      <c r="O32" s="6" t="s">
        <v>82</v>
      </c>
      <c r="P32" s="8" t="str">
        <f>B32</f>
        <v>F</v>
      </c>
      <c r="Q32" s="8" t="s">
        <v>15</v>
      </c>
      <c r="R32" s="8" t="str">
        <f>N32</f>
        <v>Yellow-F</v>
      </c>
      <c r="S32" s="8" t="s">
        <v>94</v>
      </c>
      <c r="T32" s="8"/>
      <c r="U32" s="8"/>
      <c r="V32" s="6" t="str">
        <f aca="true" t="shared" si="0" ref="V32:V40">R32</f>
        <v>Yellow-F</v>
      </c>
      <c r="W32" s="9">
        <f>8.375/16</f>
        <v>0.5234375</v>
      </c>
      <c r="X32" s="9">
        <f>9.375/16</f>
        <v>0.5859375</v>
      </c>
      <c r="Y32" s="9">
        <f>10.375/16</f>
        <v>0.6484375</v>
      </c>
      <c r="Z32" s="9">
        <f>12.25/16</f>
        <v>0.765625</v>
      </c>
      <c r="AA32" s="9">
        <f>20.25/16</f>
        <v>1.265625</v>
      </c>
      <c r="AB32" s="9">
        <f>27.625/16</f>
        <v>1.7265625</v>
      </c>
      <c r="AC32" s="9">
        <f>32.5/16</f>
        <v>2.03125</v>
      </c>
      <c r="AD32" s="9">
        <f>40/16</f>
        <v>2.5</v>
      </c>
      <c r="AE32" s="9">
        <f>45/16</f>
        <v>2.8125</v>
      </c>
      <c r="AF32" s="9">
        <f>3+10/16</f>
        <v>3.625</v>
      </c>
      <c r="AG32" s="9">
        <f>4+11/16</f>
        <v>4.6875</v>
      </c>
      <c r="AH32" s="9">
        <f>5+1/16</f>
        <v>5.0625</v>
      </c>
      <c r="AI32" s="9">
        <f>5+12/16</f>
        <v>5.75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</row>
    <row r="33" spans="1:164" ht="25.5">
      <c r="A33" s="8">
        <v>2</v>
      </c>
      <c r="B33" s="8" t="s">
        <v>11</v>
      </c>
      <c r="C33" s="8" t="s">
        <v>42</v>
      </c>
      <c r="D33" s="8" t="s">
        <v>17</v>
      </c>
      <c r="E33" s="6"/>
      <c r="F33" s="6" t="s">
        <v>98</v>
      </c>
      <c r="G33" s="6"/>
      <c r="H33" s="6"/>
      <c r="I33" s="6"/>
      <c r="J33" s="6"/>
      <c r="K33" s="6"/>
      <c r="L33" s="6"/>
      <c r="M33" s="6" t="s">
        <v>79</v>
      </c>
      <c r="N33" s="8" t="str">
        <f aca="true" t="shared" si="1" ref="N33:N40">D33</f>
        <v>Pink-F</v>
      </c>
      <c r="O33" s="6" t="s">
        <v>84</v>
      </c>
      <c r="P33" s="8" t="str">
        <f aca="true" t="shared" si="2" ref="P33:P40">B33</f>
        <v>F</v>
      </c>
      <c r="Q33" s="8" t="s">
        <v>16</v>
      </c>
      <c r="R33" s="8" t="str">
        <f aca="true" t="shared" si="3" ref="R33:R40">N33</f>
        <v>Pink-F</v>
      </c>
      <c r="S33" s="8" t="s">
        <v>93</v>
      </c>
      <c r="T33" s="8"/>
      <c r="U33" s="8"/>
      <c r="V33" s="6" t="str">
        <f t="shared" si="0"/>
        <v>Pink-F</v>
      </c>
      <c r="W33" s="9">
        <f>3/4</f>
        <v>0.75</v>
      </c>
      <c r="X33" s="9">
        <f>13.25/16</f>
        <v>0.828125</v>
      </c>
      <c r="Y33" s="9">
        <f>14.75/16</f>
        <v>0.921875</v>
      </c>
      <c r="Z33" s="9">
        <f>17.875/16</f>
        <v>1.1171875</v>
      </c>
      <c r="AA33" s="9">
        <f>26.75/16</f>
        <v>1.671875</v>
      </c>
      <c r="AB33" s="9">
        <f>34.375/16</f>
        <v>2.1484375</v>
      </c>
      <c r="AC33" s="9">
        <f>40/16</f>
        <v>2.5</v>
      </c>
      <c r="AD33" s="9">
        <f>48/16</f>
        <v>3</v>
      </c>
      <c r="AE33" s="9">
        <f>55/16</f>
        <v>3.4375</v>
      </c>
      <c r="AF33" s="9">
        <f>5+4/16</f>
        <v>5.25</v>
      </c>
      <c r="AG33" s="9">
        <f>6+13/16</f>
        <v>6.8125</v>
      </c>
      <c r="AH33" s="9">
        <f>7+9/16</f>
        <v>7.5625</v>
      </c>
      <c r="AI33" s="9">
        <f>8+10/16</f>
        <v>8.625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</row>
    <row r="34" spans="1:164" ht="38.25">
      <c r="A34" s="8">
        <v>3</v>
      </c>
      <c r="B34" s="8" t="s">
        <v>11</v>
      </c>
      <c r="C34" s="8" t="s">
        <v>42</v>
      </c>
      <c r="D34" s="8" t="s">
        <v>35</v>
      </c>
      <c r="E34" s="6"/>
      <c r="F34" s="6" t="s">
        <v>99</v>
      </c>
      <c r="G34" s="6"/>
      <c r="H34" s="6"/>
      <c r="I34" s="6"/>
      <c r="J34" s="6"/>
      <c r="K34" s="6"/>
      <c r="L34" s="6"/>
      <c r="M34" s="6" t="s">
        <v>79</v>
      </c>
      <c r="N34" s="8" t="str">
        <f t="shared" si="1"/>
        <v>Red-F</v>
      </c>
      <c r="O34" s="6" t="s">
        <v>83</v>
      </c>
      <c r="P34" s="8" t="str">
        <f t="shared" si="2"/>
        <v>F</v>
      </c>
      <c r="Q34" s="8" t="s">
        <v>17</v>
      </c>
      <c r="R34" s="8" t="str">
        <f t="shared" si="3"/>
        <v>Red-F</v>
      </c>
      <c r="S34" s="8" t="s">
        <v>91</v>
      </c>
      <c r="T34" s="8"/>
      <c r="U34" s="8"/>
      <c r="V34" s="6" t="str">
        <f t="shared" si="0"/>
        <v>Red-F</v>
      </c>
      <c r="W34" s="9">
        <f>12.875/16</f>
        <v>0.8046875</v>
      </c>
      <c r="X34" s="9">
        <f>14.125/16</f>
        <v>0.8828125</v>
      </c>
      <c r="Y34" s="9">
        <f>15.625/16</f>
        <v>0.9765625</v>
      </c>
      <c r="Z34" s="9">
        <f>17.875/16</f>
        <v>1.1171875</v>
      </c>
      <c r="AA34" s="9">
        <f>31.375/16</f>
        <v>1.9609375</v>
      </c>
      <c r="AB34" s="9">
        <f>37.625/16</f>
        <v>2.3515625</v>
      </c>
      <c r="AC34" s="9">
        <f>43/16</f>
        <v>2.6875</v>
      </c>
      <c r="AD34" s="9">
        <f>50/16</f>
        <v>3.125</v>
      </c>
      <c r="AE34" s="9">
        <f>57/16</f>
        <v>3.5625</v>
      </c>
      <c r="AF34" s="9">
        <f>5+7/16</f>
        <v>5.4375</v>
      </c>
      <c r="AG34" s="9">
        <f>7+5/16</f>
        <v>7.3125</v>
      </c>
      <c r="AH34" s="9">
        <f>8+1/16</f>
        <v>8.0625</v>
      </c>
      <c r="AI34" s="9">
        <f>8+14/16</f>
        <v>8.875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</row>
    <row r="35" spans="1:164" ht="25.5">
      <c r="A35" s="8">
        <v>4</v>
      </c>
      <c r="B35" s="8" t="s">
        <v>11</v>
      </c>
      <c r="C35" s="8" t="s">
        <v>42</v>
      </c>
      <c r="D35" s="8" t="s">
        <v>70</v>
      </c>
      <c r="E35" s="6"/>
      <c r="F35" s="6" t="s">
        <v>100</v>
      </c>
      <c r="G35" s="6"/>
      <c r="H35" s="6"/>
      <c r="I35" s="6" t="s">
        <v>76</v>
      </c>
      <c r="J35" s="6"/>
      <c r="K35" s="6"/>
      <c r="L35" s="6"/>
      <c r="M35" s="6" t="s">
        <v>104</v>
      </c>
      <c r="N35" s="8" t="str">
        <f t="shared" si="1"/>
        <v>Orange-F</v>
      </c>
      <c r="O35" s="6" t="s">
        <v>85</v>
      </c>
      <c r="P35" s="8" t="str">
        <f t="shared" si="2"/>
        <v>F</v>
      </c>
      <c r="Q35" s="8" t="s">
        <v>18</v>
      </c>
      <c r="R35" s="8" t="str">
        <f t="shared" si="3"/>
        <v>Orange-F</v>
      </c>
      <c r="S35" s="8" t="s">
        <v>92</v>
      </c>
      <c r="T35" s="8"/>
      <c r="U35" s="8"/>
      <c r="V35" s="6" t="str">
        <f t="shared" si="0"/>
        <v>Orange-F</v>
      </c>
      <c r="W35" s="9">
        <f>12.875/16</f>
        <v>0.8046875</v>
      </c>
      <c r="X35" s="9">
        <f>14.125/16</f>
        <v>0.8828125</v>
      </c>
      <c r="Y35" s="9">
        <f>15.5/16</f>
        <v>0.96875</v>
      </c>
      <c r="Z35" s="9">
        <f>19.875/16</f>
        <v>1.2421875</v>
      </c>
      <c r="AA35" s="9">
        <f>29.5/16</f>
        <v>1.84375</v>
      </c>
      <c r="AB35" s="9">
        <f>34.5/16</f>
        <v>2.15625</v>
      </c>
      <c r="AC35" s="9">
        <f>41/16</f>
        <v>2.5625</v>
      </c>
      <c r="AD35" s="9">
        <f>48/16</f>
        <v>3</v>
      </c>
      <c r="AE35" s="9">
        <f>58.5/16</f>
        <v>3.65625</v>
      </c>
      <c r="AF35" s="9">
        <f>5+9.5/16</f>
        <v>5.59375</v>
      </c>
      <c r="AG35" s="9">
        <f>7+4/16</f>
        <v>7.25</v>
      </c>
      <c r="AH35" s="9">
        <f>7+15/16</f>
        <v>7.9375</v>
      </c>
      <c r="AI35" s="9">
        <f>9+1/16</f>
        <v>9.0625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</row>
    <row r="36" spans="1:164" ht="38.25">
      <c r="A36" s="8">
        <v>5</v>
      </c>
      <c r="B36" s="8" t="s">
        <v>12</v>
      </c>
      <c r="C36" s="8" t="s">
        <v>42</v>
      </c>
      <c r="D36" s="6" t="s">
        <v>71</v>
      </c>
      <c r="E36" s="6"/>
      <c r="F36" s="6"/>
      <c r="G36" s="6"/>
      <c r="H36" s="6"/>
      <c r="I36" s="6"/>
      <c r="J36" s="6" t="s">
        <v>77</v>
      </c>
      <c r="K36" s="6"/>
      <c r="L36" s="6"/>
      <c r="M36" s="6" t="s">
        <v>79</v>
      </c>
      <c r="N36" s="8" t="str">
        <f t="shared" si="1"/>
        <v>Blue-M</v>
      </c>
      <c r="O36" s="6"/>
      <c r="P36" s="8" t="str">
        <f t="shared" si="2"/>
        <v>M</v>
      </c>
      <c r="Q36" s="8" t="s">
        <v>19</v>
      </c>
      <c r="R36" s="8" t="str">
        <f t="shared" si="3"/>
        <v>Blue-M</v>
      </c>
      <c r="S36" s="6" t="s">
        <v>89</v>
      </c>
      <c r="T36" s="6"/>
      <c r="U36" s="6"/>
      <c r="V36" s="6" t="str">
        <f t="shared" si="0"/>
        <v>Blue-M</v>
      </c>
      <c r="W36" s="9">
        <f>16.625/16</f>
        <v>1.0390625</v>
      </c>
      <c r="X36" s="9">
        <f>17.125/16</f>
        <v>1.0703125</v>
      </c>
      <c r="Y36" s="9">
        <f>19.25/16</f>
        <v>1.203125</v>
      </c>
      <c r="Z36" s="9">
        <f>21.5/16</f>
        <v>1.34375</v>
      </c>
      <c r="AA36" s="9">
        <f>33.875/16</f>
        <v>2.1171875</v>
      </c>
      <c r="AB36" s="9">
        <f>42.5/16</f>
        <v>2.65625</v>
      </c>
      <c r="AC36" s="9">
        <f>44.75/16</f>
        <v>2.796875</v>
      </c>
      <c r="AD36" s="9">
        <f>50/16</f>
        <v>3.125</v>
      </c>
      <c r="AE36" s="9">
        <f>61/16</f>
        <v>3.8125</v>
      </c>
      <c r="AF36" s="9">
        <f>5+15.5/16</f>
        <v>5.96875</v>
      </c>
      <c r="AG36" s="9">
        <f>7+15/16</f>
        <v>7.9375</v>
      </c>
      <c r="AH36" s="9">
        <f>8+13/16</f>
        <v>8.8125</v>
      </c>
      <c r="AI36" s="9">
        <f>9+13/16</f>
        <v>9.8125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</row>
    <row r="37" spans="1:164" ht="38.25">
      <c r="A37" s="8">
        <v>6</v>
      </c>
      <c r="B37" s="8" t="s">
        <v>12</v>
      </c>
      <c r="C37" s="8" t="s">
        <v>42</v>
      </c>
      <c r="D37" s="6" t="s">
        <v>22</v>
      </c>
      <c r="E37" s="6"/>
      <c r="F37" s="6"/>
      <c r="G37" s="6" t="s">
        <v>103</v>
      </c>
      <c r="H37" s="6" t="s">
        <v>102</v>
      </c>
      <c r="I37" s="6"/>
      <c r="J37" s="6" t="s">
        <v>77</v>
      </c>
      <c r="K37" s="6"/>
      <c r="L37" s="6"/>
      <c r="M37" s="6" t="s">
        <v>104</v>
      </c>
      <c r="N37" s="8" t="str">
        <f t="shared" si="1"/>
        <v>Black-M</v>
      </c>
      <c r="O37" s="6"/>
      <c r="P37" s="8" t="str">
        <f t="shared" si="2"/>
        <v>M</v>
      </c>
      <c r="Q37" s="8" t="s">
        <v>20</v>
      </c>
      <c r="R37" s="8" t="str">
        <f t="shared" si="3"/>
        <v>Black-M</v>
      </c>
      <c r="S37" s="6" t="s">
        <v>87</v>
      </c>
      <c r="T37" s="6"/>
      <c r="U37" s="6"/>
      <c r="V37" s="6" t="str">
        <f t="shared" si="0"/>
        <v>Black-M</v>
      </c>
      <c r="W37" s="9">
        <f>15.25/16</f>
        <v>0.953125</v>
      </c>
      <c r="X37" s="9">
        <f>16.825/16</f>
        <v>1.0515625</v>
      </c>
      <c r="Y37" s="9">
        <f>17.25/16</f>
        <v>1.078125</v>
      </c>
      <c r="Z37" s="9">
        <f>22.875/16</f>
        <v>1.4296875</v>
      </c>
      <c r="AA37" s="9">
        <f>36.25/16</f>
        <v>2.265625</v>
      </c>
      <c r="AB37" s="9">
        <f>43/16</f>
        <v>2.6875</v>
      </c>
      <c r="AC37" s="9">
        <f>47/16</f>
        <v>2.9375</v>
      </c>
      <c r="AD37" s="9">
        <f>53/16</f>
        <v>3.3125</v>
      </c>
      <c r="AE37" s="9">
        <f>65/16</f>
        <v>4.0625</v>
      </c>
      <c r="AF37" s="9">
        <f>6+0.5/16</f>
        <v>6.03125</v>
      </c>
      <c r="AG37" s="9">
        <f>7+5/16</f>
        <v>7.3125</v>
      </c>
      <c r="AH37" s="9">
        <f>8+5/16</f>
        <v>8.3125</v>
      </c>
      <c r="AI37" s="9">
        <f>9+6/16</f>
        <v>9.375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</row>
    <row r="38" spans="1:164" ht="12.75">
      <c r="A38" s="8">
        <v>7</v>
      </c>
      <c r="B38" s="8" t="s">
        <v>12</v>
      </c>
      <c r="C38" s="8" t="s">
        <v>42</v>
      </c>
      <c r="D38" s="8" t="s">
        <v>72</v>
      </c>
      <c r="E38" s="6"/>
      <c r="F38" s="6"/>
      <c r="G38" s="6"/>
      <c r="H38" s="6"/>
      <c r="I38" s="6"/>
      <c r="J38" s="6"/>
      <c r="K38" s="6"/>
      <c r="L38" s="6"/>
      <c r="M38" s="6" t="s">
        <v>104</v>
      </c>
      <c r="N38" s="8" t="str">
        <f t="shared" si="1"/>
        <v>Brown-M</v>
      </c>
      <c r="O38" s="6"/>
      <c r="P38" s="8" t="str">
        <f t="shared" si="2"/>
        <v>M</v>
      </c>
      <c r="Q38" s="8" t="s">
        <v>21</v>
      </c>
      <c r="R38" s="8" t="str">
        <f t="shared" si="3"/>
        <v>Brown-M</v>
      </c>
      <c r="S38" s="8" t="s">
        <v>90</v>
      </c>
      <c r="T38" s="8"/>
      <c r="U38" s="8"/>
      <c r="V38" s="6" t="str">
        <f t="shared" si="0"/>
        <v>Brown-M</v>
      </c>
      <c r="W38" s="9">
        <f>13.125/16</f>
        <v>0.8203125</v>
      </c>
      <c r="X38" s="9">
        <f>14/16</f>
        <v>0.875</v>
      </c>
      <c r="Y38" s="9">
        <f>16.5/16</f>
        <v>1.03125</v>
      </c>
      <c r="Z38" s="9">
        <f>20.125/16</f>
        <v>1.2578125</v>
      </c>
      <c r="AA38" s="9">
        <f>32.75/16</f>
        <v>2.046875</v>
      </c>
      <c r="AB38" s="9">
        <f>38.5/16</f>
        <v>2.40625</v>
      </c>
      <c r="AC38" s="9">
        <f>43.5/16</f>
        <v>2.71875</v>
      </c>
      <c r="AD38" s="9">
        <f>51/16</f>
        <v>3.1875</v>
      </c>
      <c r="AE38" s="9">
        <f>59/16</f>
        <v>3.6875</v>
      </c>
      <c r="AF38" s="9">
        <v>5.625</v>
      </c>
      <c r="AG38" s="9">
        <v>7.4375</v>
      </c>
      <c r="AH38" s="9">
        <f>8+10/16</f>
        <v>8.625</v>
      </c>
      <c r="AI38" s="9">
        <f>9+8/16</f>
        <v>9.5</v>
      </c>
      <c r="AJ38" s="9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</row>
    <row r="39" spans="1:164" ht="38.25">
      <c r="A39" s="8">
        <v>8</v>
      </c>
      <c r="B39" s="8" t="s">
        <v>12</v>
      </c>
      <c r="C39" s="8" t="s">
        <v>42</v>
      </c>
      <c r="D39" s="8" t="s">
        <v>73</v>
      </c>
      <c r="E39" s="6"/>
      <c r="F39" s="6"/>
      <c r="G39" s="6"/>
      <c r="H39" s="6"/>
      <c r="I39" s="6"/>
      <c r="J39" s="6" t="s">
        <v>77</v>
      </c>
      <c r="K39" s="6"/>
      <c r="L39" s="6"/>
      <c r="M39" s="6" t="s">
        <v>104</v>
      </c>
      <c r="N39" s="8" t="str">
        <f t="shared" si="1"/>
        <v>Green-M</v>
      </c>
      <c r="O39" s="6"/>
      <c r="P39" s="8" t="str">
        <f t="shared" si="2"/>
        <v>M</v>
      </c>
      <c r="Q39" s="8" t="s">
        <v>22</v>
      </c>
      <c r="R39" s="8" t="str">
        <f t="shared" si="3"/>
        <v>Green-M</v>
      </c>
      <c r="S39" s="8" t="s">
        <v>88</v>
      </c>
      <c r="T39" s="8"/>
      <c r="U39" s="8"/>
      <c r="V39" s="6" t="str">
        <f t="shared" si="0"/>
        <v>Green-M</v>
      </c>
      <c r="W39" s="9">
        <f>14.75/16</f>
        <v>0.921875</v>
      </c>
      <c r="X39" s="9">
        <f>16.125/16</f>
        <v>1.0078125</v>
      </c>
      <c r="Y39" s="9">
        <f>17.875/16</f>
        <v>1.1171875</v>
      </c>
      <c r="Z39" s="9">
        <f>22.75/16</f>
        <v>1.421875</v>
      </c>
      <c r="AA39" s="9">
        <f>35.75/16</f>
        <v>2.234375</v>
      </c>
      <c r="AB39" s="9">
        <f>42/16</f>
        <v>2.625</v>
      </c>
      <c r="AC39" s="9">
        <f>47.5/16</f>
        <v>2.96875</v>
      </c>
      <c r="AD39" s="9">
        <f>55/16</f>
        <v>3.4375</v>
      </c>
      <c r="AE39" s="9">
        <f>67.5/16</f>
        <v>4.21875</v>
      </c>
      <c r="AF39" s="9">
        <f>5+14/16</f>
        <v>5.875</v>
      </c>
      <c r="AG39" s="9">
        <f>8+1/16</f>
        <v>8.0625</v>
      </c>
      <c r="AH39" s="9">
        <f>8+15/16</f>
        <v>8.9375</v>
      </c>
      <c r="AI39" s="9">
        <f>10+2/16</f>
        <v>10.125</v>
      </c>
      <c r="AJ39" s="9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</row>
    <row r="40" spans="1:167" ht="51">
      <c r="A40" s="8">
        <v>9</v>
      </c>
      <c r="B40" s="8" t="s">
        <v>11</v>
      </c>
      <c r="C40" s="8" t="s">
        <v>42</v>
      </c>
      <c r="D40" s="8" t="s">
        <v>59</v>
      </c>
      <c r="E40" s="6"/>
      <c r="F40" s="6" t="s">
        <v>101</v>
      </c>
      <c r="G40" s="6"/>
      <c r="H40" s="6"/>
      <c r="I40" s="6"/>
      <c r="J40" s="6"/>
      <c r="K40" s="6"/>
      <c r="L40" s="6"/>
      <c r="M40" s="6" t="s">
        <v>104</v>
      </c>
      <c r="N40" s="8" t="str">
        <f t="shared" si="1"/>
        <v>Purple-F</v>
      </c>
      <c r="O40" s="6" t="s">
        <v>86</v>
      </c>
      <c r="P40" s="8" t="str">
        <f t="shared" si="2"/>
        <v>F</v>
      </c>
      <c r="Q40" s="8" t="s">
        <v>22</v>
      </c>
      <c r="R40" s="8" t="str">
        <f t="shared" si="3"/>
        <v>Purple-F</v>
      </c>
      <c r="S40" s="8" t="s">
        <v>95</v>
      </c>
      <c r="T40" s="8"/>
      <c r="U40" s="8"/>
      <c r="V40" s="6" t="str">
        <f t="shared" si="0"/>
        <v>Purple-F</v>
      </c>
      <c r="W40" s="9">
        <f>12.25/16</f>
        <v>0.765625</v>
      </c>
      <c r="X40" s="9">
        <f>13.125/16</f>
        <v>0.8203125</v>
      </c>
      <c r="Y40" s="9">
        <f>14.25/16</f>
        <v>0.890625</v>
      </c>
      <c r="Z40" s="9">
        <f>17.125/16</f>
        <v>1.0703125</v>
      </c>
      <c r="AA40" s="9">
        <f>27.75/16</f>
        <v>1.734375</v>
      </c>
      <c r="AB40" s="9">
        <f>32/16</f>
        <v>2</v>
      </c>
      <c r="AC40" s="9">
        <f>38/16</f>
        <v>2.375</v>
      </c>
      <c r="AD40" s="9">
        <f>47/16</f>
        <v>2.9375</v>
      </c>
      <c r="AE40" s="9">
        <f>54/16</f>
        <v>3.375</v>
      </c>
      <c r="AF40" s="9">
        <f>4+15.5/16</f>
        <v>4.96875</v>
      </c>
      <c r="AG40" s="9">
        <f>6+7/16</f>
        <v>6.4375</v>
      </c>
      <c r="AH40" s="9">
        <f>7+1/16</f>
        <v>7.0625</v>
      </c>
      <c r="AI40" s="9">
        <f>7+13/16</f>
        <v>7.8125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</row>
    <row r="41" spans="1:17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 t="s">
        <v>60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</row>
    <row r="42" spans="1:17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 t="str">
        <f aca="true" t="shared" si="4" ref="AA42:AA51">V31</f>
        <v>Puppy Marker</v>
      </c>
      <c r="AB42" s="4"/>
      <c r="AC42" s="4" t="s">
        <v>61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</row>
    <row r="43" spans="1:17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 t="str">
        <f t="shared" si="4"/>
        <v>Yellow-F</v>
      </c>
      <c r="AB43" s="4"/>
      <c r="AC43" s="4">
        <f>AG32/2</f>
        <v>2.34375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</row>
    <row r="44" spans="1:17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 t="str">
        <f t="shared" si="4"/>
        <v>Pink-F</v>
      </c>
      <c r="AB44" s="4"/>
      <c r="AC44" s="4">
        <f aca="true" t="shared" si="5" ref="AC44:AC51">AG33/2</f>
        <v>3.40625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</row>
    <row r="45" spans="1:17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 t="str">
        <f t="shared" si="4"/>
        <v>Red-F</v>
      </c>
      <c r="AB45" s="4"/>
      <c r="AC45" s="4">
        <f t="shared" si="5"/>
        <v>3.65625</v>
      </c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</row>
    <row r="46" spans="1:17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 t="str">
        <f t="shared" si="4"/>
        <v>Orange-F</v>
      </c>
      <c r="AB46" s="4"/>
      <c r="AC46" s="4">
        <f t="shared" si="5"/>
        <v>3.625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</row>
    <row r="47" spans="1:17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 t="str">
        <f t="shared" si="4"/>
        <v>Blue-M</v>
      </c>
      <c r="AB47" s="4"/>
      <c r="AC47" s="4">
        <f t="shared" si="5"/>
        <v>3.96875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</row>
    <row r="48" spans="1:17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 t="str">
        <f t="shared" si="4"/>
        <v>Black-M</v>
      </c>
      <c r="AB48" s="4"/>
      <c r="AC48" s="4">
        <f t="shared" si="5"/>
        <v>3.65625</v>
      </c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</row>
    <row r="49" spans="1:17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 t="str">
        <f t="shared" si="4"/>
        <v>Brown-M</v>
      </c>
      <c r="AB49" s="4"/>
      <c r="AC49" s="4">
        <f t="shared" si="5"/>
        <v>3.71875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</row>
    <row r="50" spans="1:17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 t="str">
        <f t="shared" si="4"/>
        <v>Green-M</v>
      </c>
      <c r="AB50" s="4"/>
      <c r="AC50" s="4">
        <f t="shared" si="5"/>
        <v>4.03125</v>
      </c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</row>
    <row r="51" spans="1:17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 t="str">
        <f t="shared" si="4"/>
        <v>Purple-F</v>
      </c>
      <c r="AB51" s="4"/>
      <c r="AC51" s="4">
        <f t="shared" si="5"/>
        <v>3.21875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</row>
    <row r="52" spans="1:17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 t="s">
        <v>62</v>
      </c>
      <c r="AB52" s="4"/>
      <c r="AC52" s="4">
        <f>50/2</f>
        <v>25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</row>
    <row r="53" spans="1:17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</row>
    <row r="54" spans="1:17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</row>
    <row r="55" spans="1:17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</row>
    <row r="56" spans="1:17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</row>
  </sheetData>
  <mergeCells count="1">
    <mergeCell ref="C14:H14"/>
  </mergeCells>
  <printOptions horizontalCentered="1" verticalCentered="1"/>
  <pageMargins left="0.21" right="0.5" top="1" bottom="1" header="0.5" footer="0.5"/>
  <pageSetup fitToHeight="1" fitToWidth="1" horizontalDpi="300" verticalDpi="300" orientation="landscape" r:id="rId1"/>
  <colBreaks count="1" manualBreakCount="1"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Pedigree: Turbo Smoke'n Wildfire CD</dc:title>
  <dc:subject/>
  <dc:creator>Pat</dc:creator>
  <cp:keywords/>
  <dc:description/>
  <cp:lastModifiedBy>Ron Rubrecht</cp:lastModifiedBy>
  <cp:lastPrinted>2014-04-10T22:25:20Z</cp:lastPrinted>
  <dcterms:created xsi:type="dcterms:W3CDTF">2002-05-19T17:27:07Z</dcterms:created>
  <dcterms:modified xsi:type="dcterms:W3CDTF">2014-04-23T19:02:00Z</dcterms:modified>
  <cp:category/>
  <cp:version/>
  <cp:contentType/>
  <cp:contentStatus/>
</cp:coreProperties>
</file>